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00" windowHeight="927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Sheet1!$A$1:$S$72</definedName>
  </definedNames>
  <calcPr calcId="145621"/>
</workbook>
</file>

<file path=xl/calcChain.xml><?xml version="1.0" encoding="utf-8"?>
<calcChain xmlns="http://schemas.openxmlformats.org/spreadsheetml/2006/main">
  <c r="Q5" i="1" l="1"/>
  <c r="R16" i="1"/>
  <c r="R5" i="1"/>
  <c r="R18" i="1"/>
  <c r="Q24" i="1"/>
  <c r="Q29" i="1"/>
  <c r="Q25" i="1"/>
  <c r="Q18" i="1"/>
  <c r="Q66" i="1" l="1"/>
  <c r="Q49" i="1"/>
  <c r="Q9" i="1"/>
  <c r="Q7" i="1"/>
  <c r="R7" i="1"/>
  <c r="R24" i="1"/>
  <c r="R57" i="1"/>
  <c r="R29" i="1"/>
  <c r="R25" i="1"/>
  <c r="R66" i="1"/>
  <c r="R9" i="1"/>
  <c r="Q11" i="1" l="1"/>
  <c r="Q8" i="1" s="1"/>
  <c r="Q51" i="1"/>
  <c r="R49" i="1"/>
  <c r="R51" i="1" s="1"/>
  <c r="R11" i="1"/>
  <c r="R8" i="1" s="1"/>
  <c r="H25" i="1"/>
  <c r="I25" i="1"/>
  <c r="J25" i="1"/>
  <c r="K25" i="1"/>
  <c r="L25" i="1"/>
  <c r="M25" i="1"/>
  <c r="N25" i="1"/>
  <c r="O25" i="1"/>
  <c r="P57" i="1"/>
  <c r="P64" i="1"/>
  <c r="L9" i="1"/>
  <c r="K9" i="1"/>
  <c r="J9" i="1"/>
  <c r="I9" i="1"/>
  <c r="H9" i="1"/>
  <c r="P16" i="1" l="1"/>
  <c r="P18" i="1"/>
  <c r="P24" i="1"/>
  <c r="P25" i="1" l="1"/>
  <c r="P29" i="1" l="1"/>
  <c r="P5" i="1"/>
  <c r="P66" i="1" l="1"/>
  <c r="P49" i="1"/>
  <c r="P9" i="1"/>
  <c r="P7" i="1"/>
  <c r="P11" i="1" s="1"/>
  <c r="P8" i="1" l="1"/>
  <c r="P51" i="1"/>
  <c r="O16" i="1"/>
  <c r="O57" i="1"/>
  <c r="O5" i="1" l="1"/>
  <c r="O29" i="1"/>
  <c r="O18" i="1"/>
  <c r="O7" i="1"/>
  <c r="O66" i="1"/>
  <c r="O24" i="1"/>
  <c r="O9" i="1"/>
  <c r="O49" i="1" l="1"/>
  <c r="O51" i="1" s="1"/>
  <c r="O11" i="1"/>
  <c r="O8" i="1" s="1"/>
  <c r="N5" i="1"/>
  <c r="N29" i="1" l="1"/>
  <c r="N24" i="1"/>
  <c r="N18" i="1"/>
  <c r="N66" i="1"/>
  <c r="N9" i="1"/>
  <c r="N7" i="1"/>
  <c r="N49" i="1" l="1"/>
  <c r="N51" i="1" s="1"/>
  <c r="N11" i="1"/>
  <c r="N8" i="1" s="1"/>
  <c r="M9" i="1"/>
  <c r="M18" i="1" l="1"/>
  <c r="M61" i="1"/>
  <c r="M57" i="1"/>
  <c r="M5" i="1" l="1"/>
  <c r="M24" i="1"/>
  <c r="M59" i="1" l="1"/>
  <c r="M66" i="1" l="1"/>
  <c r="M29" i="1"/>
  <c r="M49" i="1" s="1"/>
  <c r="M7" i="1"/>
  <c r="M11" i="1" s="1"/>
  <c r="M8" i="1" s="1"/>
  <c r="M51" i="1" l="1"/>
  <c r="L29" i="1" l="1"/>
  <c r="L18" i="1"/>
  <c r="L5" i="1"/>
  <c r="L7" i="1" s="1"/>
  <c r="L11" i="1" s="1"/>
  <c r="L8" i="1" s="1"/>
  <c r="L66" i="1"/>
  <c r="L49" i="1" l="1"/>
  <c r="L51" i="1" s="1"/>
  <c r="K18" i="1" l="1"/>
  <c r="K5" i="1"/>
  <c r="K7" i="1" s="1"/>
  <c r="K11" i="1" s="1"/>
  <c r="K8" i="1" s="1"/>
  <c r="K66" i="1"/>
  <c r="K24" i="1"/>
  <c r="K49" i="1" l="1"/>
  <c r="K51" i="1" s="1"/>
  <c r="J66" i="1" l="1"/>
  <c r="J18" i="1"/>
  <c r="J24" i="1"/>
  <c r="J5" i="1"/>
  <c r="J7" i="1" s="1"/>
  <c r="J11" i="1" l="1"/>
  <c r="J8" i="1" s="1"/>
  <c r="J49" i="1"/>
  <c r="J51" i="1" s="1"/>
  <c r="I7" i="1"/>
  <c r="I66" i="1"/>
  <c r="H66" i="1"/>
  <c r="I18" i="1" l="1"/>
  <c r="I49" i="1" s="1"/>
  <c r="I51" i="1" s="1"/>
  <c r="H18" i="1"/>
  <c r="I11" i="1" l="1"/>
  <c r="I8" i="1" s="1"/>
  <c r="H49" i="1"/>
  <c r="H7" i="1"/>
  <c r="H11" i="1" s="1"/>
  <c r="H8" i="1" s="1"/>
  <c r="H51" i="1" l="1"/>
  <c r="G5" i="1"/>
  <c r="G16" i="1"/>
  <c r="G22" i="1" l="1"/>
  <c r="G24" i="1"/>
  <c r="G18" i="1" l="1"/>
  <c r="G25" i="1"/>
  <c r="G7" i="1"/>
  <c r="G66" i="1"/>
  <c r="G49" i="1" l="1"/>
  <c r="G51" i="1" s="1"/>
  <c r="F5" i="1"/>
  <c r="F25" i="1" l="1"/>
  <c r="F49" i="1" s="1"/>
  <c r="F7" i="1"/>
  <c r="F66" i="1"/>
  <c r="F51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2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<sst xmlns="http://schemas.openxmlformats.org/spreadsheetml/2006/main" count="215" uniqueCount="134">
  <si>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</si>
  <si>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</si>
  <si>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</si>
  <si>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</si>
  <si>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</si>
  <si>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</si>
  <si>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</si>
  <si>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</si>
  <si>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</si>
  <si>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</si>
  <si>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</si>
  <si>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</si>
  <si>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</si>
  <si>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</si>
  <si>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</si>
  <si>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</si>
  <si>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</si>
  <si>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</si>
  <si>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</si>
  <si>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</si>
  <si>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</si>
  <si>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</si>
  <si>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</si>
  <si>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</si>
  <si>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</si>
  <si>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</si>
  <si>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</si>
  <si>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</si>
  <si>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</si>
  <si>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</si>
  <si>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</si>
  <si>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</si>
  <si>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</si>
  <si>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</si>
  <si>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</si>
  <si>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</si>
  <si>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</si>
  <si>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</si>
  <si>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</si>
  <si>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</si>
  <si>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</si>
  <si>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</si>
  <si>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</si>
  <si>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</si>
  <si>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</si>
  <si>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</si>
  <si>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</si>
  <si>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</si>
  <si>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</si>
  <si>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</si>
  <si>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</si>
  <si>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</si>
  <si>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</si>
  <si>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</si>
  <si>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</si>
  <si>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</si>
  <si>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</si>
  <si>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</si>
  <si>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</si>
  <si>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</si>
  <si>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</si>
  <si>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</si>
  <si>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</si>
  <si>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</si>
  <si>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</si>
  <si>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</si>
  <si>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</si>
  <si>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</si>
  <si>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</si>
  <si>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</si>
  <si>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</si>
  <si>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</si>
  <si>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</si>
  <si>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</si>
  <si>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</si>
  <si>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</si>
  <si>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</si>
  <si>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</si>
  <si>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</si>
  <si>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</si>
  <si>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</si>
  <si>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</si>
  <si>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</si>
  <si>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</si>
  <si>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</si>
  <si>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</si>
  <si>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</si>
  <si>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</si>
  <si>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</si>
  <si>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TD Bank- 1528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</si>
  <si>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</si>
  <si>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</si>
  <si>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</si>
  <si>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</si>
  <si>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</si>
  <si>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</si>
  <si>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</si>
  <si>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</si>
  <si>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</si>
  <si>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</si>
  <si>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</si>
  <si>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</si>
  <si>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</si>
  <si>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</si>
  <si>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</si>
  <si>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</si>
  <si>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</si>
  <si>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</si>
  <si>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</si>
  <si>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</si>
  <si>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</si>
  <si>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</si>
  <si>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</si>
  <si>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</si>
  <si>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</si>
  <si>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</si>
  <si>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</si>
  <si>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</si>
  <si>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</si>
  <si>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</si>
  <si>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</si>
  <si>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</si>
  <si>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</si>
  <si>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</si>
  <si>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</si>
  <si>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</si>
  <si>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</si>
  <si>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Bank Account (s)- 3534,7866,2015,4557,9179,1193,1231,5538,7941,6115,9740,9732</t>
  </si>
  <si>
    <t>1050_496</t>
  </si>
  <si>
    <t>Reimbursement made to the City</t>
  </si>
  <si>
    <t>Amounts owe to the Sweep Account</t>
  </si>
  <si>
    <t xml:space="preserve"> Burlington Telecom </t>
  </si>
  <si>
    <t>Traffic - Depository- 9088 &amp; 8932, 5716</t>
  </si>
  <si>
    <t>AIP Deposit Account - 9575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</si>
</sst>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4" fillId="2" borderId="5" xfId="1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7" fillId="2" borderId="2" xfId="0" applyNumberFormat="1" applyFont="1" applyFill="1" applyBorder="1" applyAlignment="1">
      <alignment horizontal="center"/>
    </xf>
    <xf numFmtId="37" fontId="8" fillId="2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2" fillId="2" borderId="0" xfId="0" applyFont="1" applyFill="1" applyAlignment="1">
      <alignment vertical="center" wrapText="1"/>
    </xf>
    <xf numFmtId="164" fontId="5" fillId="2" borderId="4" xfId="1" applyNumberFormat="1" applyFont="1" applyFill="1" applyBorder="1"/>
    <xf numFmtId="164" fontId="5" fillId="3" borderId="4" xfId="1" applyNumberFormat="1" applyFont="1" applyFill="1" applyBorder="1"/>
    <xf numFmtId="164" fontId="4" fillId="0" borderId="2" xfId="1" applyNumberFormat="1" applyFont="1" applyFill="1" applyBorder="1"/>
    <xf numFmtId="37" fontId="7" fillId="0" borderId="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2" borderId="9" xfId="0" applyFont="1" applyFill="1" applyBorder="1"/>
    <xf numFmtId="3" fontId="4" fillId="2" borderId="1" xfId="0" applyNumberFormat="1" applyFont="1" applyFill="1" applyBorder="1" applyAlignment="1">
      <alignment horizontal="center"/>
    </xf>
    <xf numFmtId="164" fontId="5" fillId="2" borderId="10" xfId="1" applyNumberFormat="1" applyFont="1" applyFill="1" applyBorder="1"/>
    <xf numFmtId="164" fontId="5" fillId="3" borderId="10" xfId="1" applyNumberFormat="1" applyFont="1" applyFill="1" applyBorder="1"/>
    <xf numFmtId="43" fontId="5" fillId="3" borderId="10" xfId="1" applyNumberFormat="1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0" fillId="0" borderId="0" xfId="0" applyFill="1" applyBorder="1"/>
    <xf numFmtId="14" fontId="5" fillId="0" borderId="7" xfId="0" applyNumberFormat="1" applyFont="1" applyFill="1" applyBorder="1" applyAlignment="1">
      <alignment horizontal="center"/>
    </xf>
    <xf numFmtId="164" fontId="4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10" xfId="1" applyNumberFormat="1" applyFont="1" applyFill="1" applyBorder="1"/>
    <xf numFmtId="164" fontId="4" fillId="0" borderId="5" xfId="1" applyNumberFormat="1" applyFont="1" applyFill="1" applyBorder="1"/>
    <xf numFmtId="164" fontId="4" fillId="0" borderId="0" xfId="1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 applyAlignment="1">
      <alignment horizontal="center"/>
    </xf>
    <xf numFmtId="37" fontId="8" fillId="0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5" fillId="0" borderId="0" xfId="0" applyFont="1" applyFill="1" applyBorder="1"/>
    <xf numFmtId="164" fontId="5" fillId="3" borderId="11" xfId="1" applyNumberFormat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tabSelected="1" zoomScale="78" zoomScaleNormal="78" workbookViewId="0">
      <pane xSplit="5" ySplit="4" topLeftCell="L40" activePane="bottomRight" state="frozen"/>
      <selection pane="topRight" activeCell="F1" sqref="F1"/>
      <selection pane="bottomLeft" activeCell="A5" sqref="A5"/>
      <selection pane="bottomRight" activeCell="R1" sqref="R1:R1048576"/>
    </sheetView>
  </sheetViews>
  <sheetFormatPr defaultColWidth="8.85546875" defaultRowHeight="15" x14ac:dyDescent="0.25"/>
  <cols>
    <col min="1" max="1" width="15.5703125" style="1" customWidth="1"/>
    <col min="2" max="2" width="20.5703125" style="1" customWidth="1"/>
    <col min="3" max="3" width="19.42578125" style="1" customWidth="1"/>
    <col min="4" max="4" width="29.5703125" style="1" bestFit="1" customWidth="1"/>
    <col min="5" max="5" width="105.7109375" style="1" customWidth="1"/>
    <col min="6" max="7" width="17.7109375" style="1" hidden="1" customWidth="1"/>
    <col min="8" max="8" width="17.7109375" style="1" customWidth="1"/>
    <col min="9" max="13" width="17.7109375" style="14" customWidth="1"/>
    <col min="14" max="14" width="15.28515625" style="14" customWidth="1"/>
    <col min="15" max="15" width="19.7109375" style="14" customWidth="1"/>
    <col min="16" max="16" width="22.140625" style="14" customWidth="1"/>
    <col min="17" max="17" width="22.140625" style="45" customWidth="1"/>
    <col min="18" max="18" width="22.140625" style="14" hidden="1" customWidth="1"/>
    <col min="19" max="16384" width="8.85546875" style="1"/>
  </cols>
  <sheetData>
    <row r="1" spans="1:23" ht="31.5" x14ac:dyDescent="0.5">
      <c r="A1" s="58" t="s">
        <v>0</v>
      </c>
      <c r="B1" s="58"/>
      <c r="C1" s="58"/>
      <c r="D1" s="58"/>
      <c r="E1" s="58"/>
      <c r="F1" s="5"/>
      <c r="G1" s="5"/>
      <c r="H1" s="5"/>
    </row>
    <row r="2" spans="1:23" ht="20.100000000000001" customHeight="1" x14ac:dyDescent="0.35">
      <c r="A2" s="59" t="s">
        <v>1</v>
      </c>
      <c r="B2" s="59"/>
      <c r="C2" s="59"/>
      <c r="D2" s="59"/>
      <c r="E2" s="59"/>
      <c r="F2" s="2"/>
      <c r="G2" s="2"/>
      <c r="H2" s="2"/>
    </row>
    <row r="3" spans="1:23" ht="18.75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2">
        <v>42247</v>
      </c>
      <c r="J3" s="32">
        <v>42277</v>
      </c>
      <c r="K3" s="32">
        <v>42308</v>
      </c>
      <c r="L3" s="32">
        <v>42338</v>
      </c>
      <c r="M3" s="32">
        <v>42368</v>
      </c>
      <c r="N3" s="32">
        <v>42400</v>
      </c>
      <c r="O3" s="32">
        <v>42429</v>
      </c>
      <c r="P3" s="32">
        <v>42460</v>
      </c>
      <c r="Q3" s="46">
        <v>42490</v>
      </c>
      <c r="R3" s="32">
        <v>42521</v>
      </c>
    </row>
    <row r="4" spans="1:23" ht="18.75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8" t="s">
        <v>7</v>
      </c>
      <c r="G4" s="18" t="s">
        <v>7</v>
      </c>
      <c r="H4" s="19"/>
    </row>
    <row r="5" spans="1:23" ht="18" customHeight="1" x14ac:dyDescent="0.3">
      <c r="A5" s="8">
        <v>101</v>
      </c>
      <c r="B5" s="9"/>
      <c r="C5" s="9" t="s">
        <v>8</v>
      </c>
      <c r="D5" s="9" t="s">
        <v>115</v>
      </c>
      <c r="E5" s="10" t="s">
        <v>10</v>
      </c>
      <c r="F5" s="19">
        <f>1252562.4+6290829.96+610600-1123248+85474+52161.64-338051</f>
        <v>6830328.9999999991</v>
      </c>
      <c r="G5" s="19">
        <f>3630654.45+3408361.82+75677-381367+39853.39</f>
        <v>6773179.6599999992</v>
      </c>
      <c r="H5" s="19">
        <v>3703558</v>
      </c>
      <c r="I5" s="19">
        <v>4808966</v>
      </c>
      <c r="J5" s="19">
        <f>1803945.45+1992413+4823</f>
        <v>3801181.45</v>
      </c>
      <c r="K5" s="19">
        <f>4499571.36+1952811.79+4822.72</f>
        <v>6457205.8700000001</v>
      </c>
      <c r="L5" s="19">
        <f>489519.83+1450535.41</f>
        <v>1940055.24</v>
      </c>
      <c r="M5" s="19">
        <f>1976583.21+707423.86-391702</f>
        <v>2292305.0699999998</v>
      </c>
      <c r="N5" s="19">
        <f>1716861.4+830538.69-504375.42</f>
        <v>2043024.67</v>
      </c>
      <c r="O5" s="19">
        <f>660950.06+1813620.01-123106.75-305512.5</f>
        <v>2045950.8200000003</v>
      </c>
      <c r="P5" s="19">
        <f>1373444.96+1984769.76</f>
        <v>3358214.7199999997</v>
      </c>
      <c r="Q5" s="30">
        <f>467025.62+605337.3+166965.13</f>
        <v>1239328.0499999998</v>
      </c>
      <c r="R5" s="19">
        <f>155069.4+5350952.01-227114.53+163612.88-1844642.48</f>
        <v>3597877.28</v>
      </c>
    </row>
    <row r="6" spans="1:23" ht="18" customHeight="1" thickBot="1" x14ac:dyDescent="0.35">
      <c r="A6" s="8" t="s">
        <v>11</v>
      </c>
      <c r="B6" s="9" t="s">
        <v>12</v>
      </c>
      <c r="C6" s="9" t="s">
        <v>8</v>
      </c>
      <c r="D6" s="9" t="s">
        <v>114</v>
      </c>
      <c r="E6" s="10" t="s">
        <v>14</v>
      </c>
      <c r="F6" s="20">
        <v>8927122.5</v>
      </c>
      <c r="G6" s="20">
        <v>8927123</v>
      </c>
      <c r="H6" s="20">
        <v>8927123</v>
      </c>
      <c r="I6" s="20">
        <v>8927123</v>
      </c>
      <c r="J6" s="20">
        <v>8927123</v>
      </c>
      <c r="K6" s="20">
        <v>6927122.5</v>
      </c>
      <c r="L6" s="20">
        <v>6927122.5</v>
      </c>
      <c r="M6" s="20">
        <v>5927122.5</v>
      </c>
      <c r="N6" s="20">
        <v>4927122.5</v>
      </c>
      <c r="O6" s="20">
        <v>2927122.5</v>
      </c>
      <c r="P6" s="20">
        <v>2927122.5</v>
      </c>
      <c r="Q6" s="47">
        <v>3090560.68</v>
      </c>
      <c r="R6" s="20">
        <v>2994527.88</v>
      </c>
    </row>
    <row r="7" spans="1:23" ht="18" customHeight="1" thickBot="1" x14ac:dyDescent="0.35">
      <c r="A7" s="8"/>
      <c r="B7" s="9"/>
      <c r="C7" s="9"/>
      <c r="D7" s="9"/>
      <c r="E7" s="6" t="s">
        <v>82</v>
      </c>
      <c r="F7" s="28">
        <f t="shared" ref="F7:H7" si="0">SUM(F5:F6)</f>
        <v>15757451.5</v>
      </c>
      <c r="G7" s="29">
        <f t="shared" si="0"/>
        <v>15700302.66</v>
      </c>
      <c r="H7" s="29">
        <f t="shared" si="0"/>
        <v>12630681</v>
      </c>
      <c r="I7" s="29">
        <f t="shared" ref="I7:N7" si="1">SUM(I5:I6)</f>
        <v>13736089</v>
      </c>
      <c r="J7" s="29">
        <f t="shared" si="1"/>
        <v>12728304.449999999</v>
      </c>
      <c r="K7" s="29">
        <f t="shared" si="1"/>
        <v>13384328.370000001</v>
      </c>
      <c r="L7" s="29">
        <f t="shared" si="1"/>
        <v>8867177.7400000002</v>
      </c>
      <c r="M7" s="29">
        <f t="shared" si="1"/>
        <v>8219427.5700000003</v>
      </c>
      <c r="N7" s="29">
        <f t="shared" si="1"/>
        <v>6970147.1699999999</v>
      </c>
      <c r="O7" s="29">
        <f t="shared" ref="O7:P7" si="2">SUM(O5:O6)</f>
        <v>4973073.32</v>
      </c>
      <c r="P7" s="29">
        <f t="shared" si="2"/>
        <v>6285337.2199999997</v>
      </c>
      <c r="Q7" s="57">
        <f t="shared" ref="Q7" si="3">SUM(Q5:Q6)</f>
        <v>4329888.7300000004</v>
      </c>
      <c r="R7" s="29">
        <f t="shared" ref="R7" si="4">SUM(R5:R6)</f>
        <v>6592405.1600000001</v>
      </c>
      <c r="S7" s="3"/>
      <c r="T7" s="3"/>
      <c r="U7" s="3"/>
      <c r="V7" s="3"/>
      <c r="W7" s="3"/>
    </row>
    <row r="8" spans="1:23" ht="18" customHeight="1" thickTop="1" x14ac:dyDescent="0.3">
      <c r="A8" s="8"/>
      <c r="B8" s="9"/>
      <c r="C8" s="9"/>
      <c r="D8" s="9"/>
      <c r="E8" s="6" t="s">
        <v>123</v>
      </c>
      <c r="F8" s="36"/>
      <c r="G8" s="37"/>
      <c r="H8" s="37">
        <f t="shared" ref="H8:L8" si="5">H11/H9</f>
        <v>73.648093415359426</v>
      </c>
      <c r="I8" s="37">
        <f t="shared" si="5"/>
        <v>77.365903183315751</v>
      </c>
      <c r="J8" s="37">
        <f t="shared" si="5"/>
        <v>76.609913028115827</v>
      </c>
      <c r="K8" s="37">
        <f t="shared" si="5"/>
        <v>74.979399049813907</v>
      </c>
      <c r="L8" s="37">
        <f t="shared" si="5"/>
        <v>65.008289034046172</v>
      </c>
      <c r="M8" s="37">
        <f t="shared" ref="M8:R8" si="6">M11/M9</f>
        <v>52.75805413728412</v>
      </c>
      <c r="N8" s="37">
        <f t="shared" si="6"/>
        <v>45.795992947341794</v>
      </c>
      <c r="O8" s="37">
        <f t="shared" si="6"/>
        <v>37.329249873740956</v>
      </c>
      <c r="P8" s="37">
        <f t="shared" si="6"/>
        <v>41.39006233145934</v>
      </c>
      <c r="Q8" s="37">
        <f t="shared" si="6"/>
        <v>34.021571226211613</v>
      </c>
      <c r="R8" s="37">
        <f t="shared" si="6"/>
        <v>46.523925736631483</v>
      </c>
      <c r="S8" s="3"/>
      <c r="T8" s="3"/>
      <c r="U8" s="3"/>
      <c r="V8" s="3"/>
      <c r="W8" s="3"/>
    </row>
    <row r="9" spans="1:23" ht="18" hidden="1" customHeight="1" x14ac:dyDescent="0.3">
      <c r="A9" s="8"/>
      <c r="B9" s="9"/>
      <c r="C9" s="9"/>
      <c r="D9" s="9"/>
      <c r="E9" s="6" t="s">
        <v>123</v>
      </c>
      <c r="F9" s="36"/>
      <c r="G9" s="37"/>
      <c r="H9" s="38">
        <f t="shared" ref="H9:L9" si="7">H10/365</f>
        <v>213976.25205479452</v>
      </c>
      <c r="I9" s="38">
        <f t="shared" si="7"/>
        <v>213976.25205479452</v>
      </c>
      <c r="J9" s="38">
        <f t="shared" si="7"/>
        <v>213976.25205479452</v>
      </c>
      <c r="K9" s="38">
        <f t="shared" si="7"/>
        <v>213976.25205479452</v>
      </c>
      <c r="L9" s="38">
        <f t="shared" si="7"/>
        <v>213976.25205479452</v>
      </c>
      <c r="M9" s="38">
        <f t="shared" ref="M9:R9" si="8">M10/365</f>
        <v>213976.25205479452</v>
      </c>
      <c r="N9" s="38">
        <f t="shared" si="8"/>
        <v>213976.25205479452</v>
      </c>
      <c r="O9" s="38">
        <f t="shared" si="8"/>
        <v>213976.25205479452</v>
      </c>
      <c r="P9" s="38">
        <f t="shared" si="8"/>
        <v>213976.25205479452</v>
      </c>
      <c r="Q9" s="37">
        <f t="shared" si="8"/>
        <v>213976.25205479452</v>
      </c>
      <c r="R9" s="38">
        <f t="shared" si="8"/>
        <v>213976.25205479452</v>
      </c>
      <c r="S9" s="3"/>
      <c r="T9" s="3"/>
      <c r="U9" s="3"/>
      <c r="V9" s="3"/>
      <c r="W9" s="3"/>
    </row>
    <row r="10" spans="1:23" ht="18" hidden="1" customHeight="1" x14ac:dyDescent="0.3">
      <c r="A10" s="8"/>
      <c r="B10" s="9"/>
      <c r="C10" s="9"/>
      <c r="D10" s="9"/>
      <c r="E10" s="6" t="s">
        <v>124</v>
      </c>
      <c r="F10" s="36"/>
      <c r="G10" s="37"/>
      <c r="H10" s="37">
        <v>78101332</v>
      </c>
      <c r="I10" s="37">
        <v>78101332</v>
      </c>
      <c r="J10" s="37">
        <v>78101332</v>
      </c>
      <c r="K10" s="37">
        <v>78101332</v>
      </c>
      <c r="L10" s="37">
        <v>78101332</v>
      </c>
      <c r="M10" s="37">
        <v>78101332</v>
      </c>
      <c r="N10" s="37">
        <v>78101332</v>
      </c>
      <c r="O10" s="37">
        <v>78101332</v>
      </c>
      <c r="P10" s="37">
        <v>78101332</v>
      </c>
      <c r="Q10" s="37">
        <v>78101332</v>
      </c>
      <c r="R10" s="37">
        <v>78101332</v>
      </c>
      <c r="S10" s="3"/>
      <c r="T10" s="3"/>
      <c r="U10" s="3"/>
      <c r="V10" s="3"/>
      <c r="W10" s="3"/>
    </row>
    <row r="11" spans="1:23" ht="18" hidden="1" customHeight="1" x14ac:dyDescent="0.3">
      <c r="A11" s="8"/>
      <c r="B11" s="9"/>
      <c r="C11" s="9"/>
      <c r="D11" s="9"/>
      <c r="E11" s="6" t="s">
        <v>125</v>
      </c>
      <c r="F11" s="36"/>
      <c r="G11" s="37"/>
      <c r="H11" s="37">
        <f t="shared" ref="H11:L11" si="9">H7+SUM(H18:H22)+H13</f>
        <v>15758943</v>
      </c>
      <c r="I11" s="37">
        <f t="shared" si="9"/>
        <v>16554466</v>
      </c>
      <c r="J11" s="37">
        <f t="shared" si="9"/>
        <v>16392702.059999999</v>
      </c>
      <c r="K11" s="37">
        <f t="shared" si="9"/>
        <v>16043810.790000001</v>
      </c>
      <c r="L11" s="37">
        <f t="shared" si="9"/>
        <v>13910230.039999999</v>
      </c>
      <c r="M11" s="37">
        <f t="shared" ref="M11:R11" si="10">M7+SUM(M18:M22)+M13</f>
        <v>11288970.690000001</v>
      </c>
      <c r="N11" s="37">
        <f t="shared" si="10"/>
        <v>9799254.9299999997</v>
      </c>
      <c r="O11" s="37">
        <f t="shared" si="10"/>
        <v>7987572.9800000004</v>
      </c>
      <c r="P11" s="37">
        <f t="shared" si="10"/>
        <v>8856490.4100000001</v>
      </c>
      <c r="Q11" s="37">
        <f t="shared" si="10"/>
        <v>7279808.3000000007</v>
      </c>
      <c r="R11" s="37">
        <f t="shared" si="10"/>
        <v>9955015.2599999998</v>
      </c>
      <c r="S11" s="3"/>
      <c r="T11" s="3"/>
      <c r="U11" s="3"/>
      <c r="V11" s="3"/>
      <c r="W11" s="3"/>
    </row>
    <row r="12" spans="1:23" ht="18" hidden="1" customHeight="1" x14ac:dyDescent="0.3">
      <c r="A12" s="8"/>
      <c r="B12" s="9"/>
      <c r="C12" s="9"/>
      <c r="D12" s="9"/>
      <c r="E12" s="6" t="s">
        <v>126</v>
      </c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"/>
      <c r="T12" s="3"/>
      <c r="U12" s="3"/>
      <c r="V12" s="3"/>
      <c r="W12" s="3"/>
    </row>
    <row r="13" spans="1:23" ht="18" customHeight="1" x14ac:dyDescent="0.3">
      <c r="A13" s="8"/>
      <c r="B13" s="9"/>
      <c r="C13" s="9"/>
      <c r="D13" s="9"/>
      <c r="E13" s="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"/>
      <c r="T13" s="3"/>
      <c r="U13" s="3"/>
      <c r="V13" s="3"/>
      <c r="W13" s="3"/>
    </row>
    <row r="14" spans="1:23" ht="18" hidden="1" customHeight="1" x14ac:dyDescent="0.3">
      <c r="A14" s="8"/>
      <c r="B14" s="9"/>
      <c r="C14" s="9"/>
      <c r="D14" s="9"/>
      <c r="E14" s="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9"/>
      <c r="R14" s="37"/>
      <c r="S14" s="3"/>
      <c r="T14" s="3"/>
      <c r="U14" s="3"/>
      <c r="V14" s="3"/>
      <c r="W14" s="3"/>
    </row>
    <row r="15" spans="1:23" ht="18" customHeight="1" x14ac:dyDescent="0.3">
      <c r="A15" s="8"/>
      <c r="B15" s="9"/>
      <c r="C15" s="9"/>
      <c r="D15" s="9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50"/>
      <c r="R15" s="21"/>
    </row>
    <row r="16" spans="1:23" ht="18" customHeight="1" x14ac:dyDescent="0.3">
      <c r="A16" s="8" t="s">
        <v>15</v>
      </c>
      <c r="B16" s="9" t="s">
        <v>16</v>
      </c>
      <c r="C16" s="9" t="s">
        <v>15</v>
      </c>
      <c r="D16" s="9" t="s">
        <v>13</v>
      </c>
      <c r="E16" s="10" t="s">
        <v>17</v>
      </c>
      <c r="F16" s="19">
        <v>1092348</v>
      </c>
      <c r="G16" s="19">
        <f>1702948+50378</f>
        <v>1753326</v>
      </c>
      <c r="H16" s="19">
        <v>1702948</v>
      </c>
      <c r="I16" s="19">
        <v>1751326</v>
      </c>
      <c r="J16" s="19">
        <v>1753326</v>
      </c>
      <c r="K16" s="19">
        <v>1111777.8400000001</v>
      </c>
      <c r="L16" s="30">
        <v>304432.19</v>
      </c>
      <c r="M16" s="30">
        <v>3758774.34</v>
      </c>
      <c r="N16" s="30">
        <v>3885967.75</v>
      </c>
      <c r="O16" s="30">
        <f>4018845.68-210535</f>
        <v>3808310.68</v>
      </c>
      <c r="P16" s="30">
        <f>3773647.01-98913.54</f>
        <v>3674733.4699999997</v>
      </c>
      <c r="Q16" s="30">
        <v>1884047.57</v>
      </c>
      <c r="R16" s="30">
        <f>2396629.5+1844642.48</f>
        <v>4241271.9800000004</v>
      </c>
    </row>
    <row r="17" spans="1:19" ht="18" customHeight="1" x14ac:dyDescent="0.3">
      <c r="A17" s="8" t="s">
        <v>18</v>
      </c>
      <c r="B17" s="9" t="s">
        <v>19</v>
      </c>
      <c r="C17" s="9" t="s">
        <v>20</v>
      </c>
      <c r="D17" s="9" t="s">
        <v>9</v>
      </c>
      <c r="E17" s="10" t="s">
        <v>121</v>
      </c>
      <c r="F17" s="19">
        <v>215148.34</v>
      </c>
      <c r="G17" s="19">
        <v>215148.34</v>
      </c>
      <c r="H17" s="19">
        <v>171638</v>
      </c>
      <c r="I17" s="19">
        <v>171638</v>
      </c>
      <c r="J17" s="19">
        <v>0</v>
      </c>
      <c r="K17" s="1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</row>
    <row r="18" spans="1:19" ht="18" customHeight="1" x14ac:dyDescent="0.3">
      <c r="A18" s="8" t="s">
        <v>21</v>
      </c>
      <c r="B18" s="9" t="s">
        <v>22</v>
      </c>
      <c r="C18" s="9" t="s">
        <v>23</v>
      </c>
      <c r="D18" s="9" t="s">
        <v>89</v>
      </c>
      <c r="E18" s="10" t="s">
        <v>116</v>
      </c>
      <c r="F18" s="19">
        <v>260550.86</v>
      </c>
      <c r="G18" s="19">
        <f>149158.92+2191193.1</f>
        <v>2340352.02</v>
      </c>
      <c r="H18" s="19">
        <f>556720+477</f>
        <v>557197</v>
      </c>
      <c r="I18" s="19">
        <f>322512+477</f>
        <v>322989</v>
      </c>
      <c r="J18" s="19">
        <f>1168533.06+476.55</f>
        <v>1169009.6100000001</v>
      </c>
      <c r="K18" s="19">
        <f>94830.47+69263.95</f>
        <v>164094.41999999998</v>
      </c>
      <c r="L18" s="30">
        <f>1008734.05+1538930.75</f>
        <v>2547664.7999999998</v>
      </c>
      <c r="M18" s="30">
        <f>307015.43+459530.93-192390.74</f>
        <v>574155.62</v>
      </c>
      <c r="N18" s="30">
        <f>247638.25+68935.61</f>
        <v>316573.86</v>
      </c>
      <c r="O18" s="30">
        <f>452127.02+49839.14</f>
        <v>501966.16000000003</v>
      </c>
      <c r="P18" s="30">
        <f>732232.38+13414.84-687027.93</f>
        <v>58619.289999999921</v>
      </c>
      <c r="Q18" s="30">
        <f>390117.67+47268</f>
        <v>437385.67</v>
      </c>
      <c r="R18" s="30">
        <f>485835.14+527853.94-163612.88</f>
        <v>850076.2</v>
      </c>
      <c r="S18" s="3" t="s">
        <v>122</v>
      </c>
    </row>
    <row r="19" spans="1:19" ht="18" customHeight="1" x14ac:dyDescent="0.3">
      <c r="A19" s="8" t="s">
        <v>24</v>
      </c>
      <c r="B19" s="9" t="s">
        <v>25</v>
      </c>
      <c r="C19" s="9" t="s">
        <v>26</v>
      </c>
      <c r="D19" s="9" t="s">
        <v>90</v>
      </c>
      <c r="E19" s="10" t="s">
        <v>27</v>
      </c>
      <c r="F19" s="19">
        <v>5000</v>
      </c>
      <c r="G19" s="19">
        <v>5000</v>
      </c>
      <c r="H19" s="19">
        <v>5000</v>
      </c>
      <c r="I19" s="19">
        <v>5000</v>
      </c>
      <c r="J19" s="19">
        <v>5000</v>
      </c>
      <c r="K19" s="19">
        <v>5000</v>
      </c>
      <c r="L19" s="19">
        <v>5000</v>
      </c>
      <c r="M19" s="19">
        <v>5000</v>
      </c>
      <c r="N19" s="19">
        <v>22146.400000000001</v>
      </c>
      <c r="O19" s="19">
        <v>22146</v>
      </c>
      <c r="P19" s="19">
        <v>22146.400000000001</v>
      </c>
      <c r="Q19" s="30">
        <v>22146.400000000001</v>
      </c>
      <c r="R19" s="19">
        <v>22146.400000000001</v>
      </c>
      <c r="S19" s="3" t="s">
        <v>1</v>
      </c>
    </row>
    <row r="20" spans="1:19" ht="18" customHeight="1" x14ac:dyDescent="0.3">
      <c r="A20" s="8">
        <v>235</v>
      </c>
      <c r="B20" s="9" t="s">
        <v>16</v>
      </c>
      <c r="C20" s="9" t="s">
        <v>28</v>
      </c>
      <c r="D20" s="9" t="s">
        <v>13</v>
      </c>
      <c r="E20" s="10" t="s">
        <v>29</v>
      </c>
      <c r="F20" s="19">
        <v>1597463.74</v>
      </c>
      <c r="G20" s="19">
        <v>1597463.74</v>
      </c>
      <c r="H20" s="19">
        <v>1597464</v>
      </c>
      <c r="I20" s="19">
        <v>1597464</v>
      </c>
      <c r="J20" s="19">
        <v>1597464</v>
      </c>
      <c r="K20" s="19">
        <v>1597464</v>
      </c>
      <c r="L20" s="19">
        <v>1597463.74</v>
      </c>
      <c r="M20" s="19">
        <v>1597463.74</v>
      </c>
      <c r="N20" s="19">
        <v>1597463.74</v>
      </c>
      <c r="O20" s="19">
        <v>1597463.74</v>
      </c>
      <c r="P20" s="19">
        <v>1597463.74</v>
      </c>
      <c r="Q20" s="30">
        <v>1597463.74</v>
      </c>
      <c r="R20" s="19">
        <v>1597463.74</v>
      </c>
    </row>
    <row r="21" spans="1:19" ht="18" customHeight="1" x14ac:dyDescent="0.3">
      <c r="A21" s="8">
        <v>700</v>
      </c>
      <c r="B21" s="9" t="s">
        <v>30</v>
      </c>
      <c r="C21" s="9" t="s">
        <v>31</v>
      </c>
      <c r="D21" s="9" t="s">
        <v>13</v>
      </c>
      <c r="E21" s="10" t="s">
        <v>95</v>
      </c>
      <c r="F21" s="19">
        <v>46129</v>
      </c>
      <c r="G21" s="19">
        <v>46129</v>
      </c>
      <c r="H21" s="19">
        <v>46129</v>
      </c>
      <c r="I21" s="19">
        <v>46129</v>
      </c>
      <c r="J21" s="19">
        <v>46129</v>
      </c>
      <c r="K21" s="19">
        <v>46129</v>
      </c>
      <c r="L21" s="19">
        <v>46129</v>
      </c>
      <c r="M21" s="19">
        <v>46129</v>
      </c>
      <c r="N21" s="19">
        <v>46129</v>
      </c>
      <c r="O21" s="19">
        <v>46129</v>
      </c>
      <c r="P21" s="19">
        <v>46129</v>
      </c>
      <c r="Q21" s="30">
        <v>46129</v>
      </c>
      <c r="R21" s="19">
        <v>46129</v>
      </c>
    </row>
    <row r="22" spans="1:19" ht="18" customHeight="1" x14ac:dyDescent="0.3">
      <c r="A22" s="8">
        <v>201</v>
      </c>
      <c r="B22" s="9" t="s">
        <v>32</v>
      </c>
      <c r="C22" s="9" t="s">
        <v>33</v>
      </c>
      <c r="D22" s="9" t="s">
        <v>13</v>
      </c>
      <c r="E22" s="10" t="s">
        <v>96</v>
      </c>
      <c r="F22" s="19">
        <v>836997.98</v>
      </c>
      <c r="G22" s="19">
        <f>922471.76-75677</f>
        <v>846794.76</v>
      </c>
      <c r="H22" s="19">
        <v>922472</v>
      </c>
      <c r="I22" s="19">
        <v>846795</v>
      </c>
      <c r="J22" s="19">
        <v>846795</v>
      </c>
      <c r="K22" s="19">
        <v>846795</v>
      </c>
      <c r="L22" s="19">
        <v>846794.76</v>
      </c>
      <c r="M22" s="19">
        <v>846794.76</v>
      </c>
      <c r="N22" s="19">
        <v>846794.76</v>
      </c>
      <c r="O22" s="19">
        <v>846794.76</v>
      </c>
      <c r="P22" s="19">
        <v>846794.76</v>
      </c>
      <c r="Q22" s="30">
        <v>846794.76</v>
      </c>
      <c r="R22" s="19">
        <v>846794.76</v>
      </c>
    </row>
    <row r="23" spans="1:19" ht="18" customHeight="1" x14ac:dyDescent="0.3">
      <c r="A23" s="8">
        <v>700</v>
      </c>
      <c r="B23" s="9" t="s">
        <v>34</v>
      </c>
      <c r="C23" s="9" t="s">
        <v>31</v>
      </c>
      <c r="D23" s="9" t="s">
        <v>13</v>
      </c>
      <c r="E23" s="10" t="s">
        <v>97</v>
      </c>
      <c r="F23" s="19">
        <v>141175.35999999999</v>
      </c>
      <c r="G23" s="19">
        <v>153483.60999999999</v>
      </c>
      <c r="H23" s="19">
        <v>153484</v>
      </c>
      <c r="I23" s="19">
        <v>153484</v>
      </c>
      <c r="J23" s="19">
        <v>153484</v>
      </c>
      <c r="K23" s="19">
        <v>153484</v>
      </c>
      <c r="L23" s="19">
        <v>153484</v>
      </c>
      <c r="M23" s="19">
        <v>153484</v>
      </c>
      <c r="N23" s="19">
        <v>153484</v>
      </c>
      <c r="O23" s="19">
        <v>153484</v>
      </c>
      <c r="P23" s="19">
        <v>153484</v>
      </c>
      <c r="Q23" s="30">
        <v>153484</v>
      </c>
      <c r="R23" s="19">
        <v>153484</v>
      </c>
    </row>
    <row r="24" spans="1:19" ht="18" customHeight="1" x14ac:dyDescent="0.3">
      <c r="A24" s="8" t="s">
        <v>35</v>
      </c>
      <c r="B24" s="9" t="s">
        <v>36</v>
      </c>
      <c r="C24" s="9" t="s">
        <v>8</v>
      </c>
      <c r="D24" s="9" t="s">
        <v>13</v>
      </c>
      <c r="E24" s="10" t="s">
        <v>132</v>
      </c>
      <c r="F24" s="19">
        <v>1156330.49</v>
      </c>
      <c r="G24" s="19">
        <f>818279.48+381367</f>
        <v>1199646.48</v>
      </c>
      <c r="H24" s="19">
        <v>1199646</v>
      </c>
      <c r="I24" s="19">
        <v>1199646</v>
      </c>
      <c r="J24" s="19">
        <f>1668934.41</f>
        <v>1668934.41</v>
      </c>
      <c r="K24" s="19">
        <f>1668934.41</f>
        <v>1668934.41</v>
      </c>
      <c r="L24" s="19">
        <v>1734359.37</v>
      </c>
      <c r="M24" s="19">
        <f>1734359.37+391702.35</f>
        <v>2126061.7200000002</v>
      </c>
      <c r="N24" s="19">
        <f>1734359.37</f>
        <v>1734359.37</v>
      </c>
      <c r="O24" s="19">
        <f>1734359.37</f>
        <v>1734359.37</v>
      </c>
      <c r="P24" s="19">
        <f>1934359.37-72829.31</f>
        <v>1861530.06</v>
      </c>
      <c r="Q24" s="30">
        <f>2039871.87+1018+166965.13</f>
        <v>2207855</v>
      </c>
      <c r="R24" s="19">
        <f>2039871.87+4416+227114.53</f>
        <v>2271402.4</v>
      </c>
    </row>
    <row r="25" spans="1:19" ht="18" customHeight="1" x14ac:dyDescent="0.3">
      <c r="A25" s="8" t="s">
        <v>37</v>
      </c>
      <c r="B25" s="9" t="s">
        <v>38</v>
      </c>
      <c r="C25" s="9" t="s">
        <v>39</v>
      </c>
      <c r="D25" s="9" t="s">
        <v>98</v>
      </c>
      <c r="E25" s="10" t="s">
        <v>127</v>
      </c>
      <c r="F25" s="19">
        <f>9614.95+68713.63+1190+61829.59+2088802.32+81172.47+991.65+70</f>
        <v>2312384.6100000003</v>
      </c>
      <c r="G25" s="19">
        <f>70+1667.03+1219+5935.11+68713.63+1190+61830.42+2020857.11+635.03+81173.81</f>
        <v>2243291.14</v>
      </c>
      <c r="H25" s="19">
        <f>142696+2020857</f>
        <v>2163553</v>
      </c>
      <c r="I25" s="19">
        <f>171262+2020857</f>
        <v>2192119</v>
      </c>
      <c r="J25" s="19">
        <f>20497.34+4994.98+68713.63+36192.39+61830.52+2020857</f>
        <v>2213085.86</v>
      </c>
      <c r="K25" s="19">
        <f>1277.39+68713.63+61830.57+10211.82+1667.03+1373.99+2020857</f>
        <v>2165931.4300000002</v>
      </c>
      <c r="L25" s="19">
        <f>11793.62+68713.63+1372.39+45499.06+1667.03+1304.33+2020857</f>
        <v>2151207.06</v>
      </c>
      <c r="M25" s="19">
        <f>1467.39+68713.63+45499.1+12095.17+1667.03+1045.09+1591.52+2020857</f>
        <v>2152935.9300000002</v>
      </c>
      <c r="N25" s="19">
        <f>1562.39+68713.63+45499.14+10555.33+1540.12+1667.03+1123.95+2020857</f>
        <v>2151518.59</v>
      </c>
      <c r="O25" s="19">
        <f>310+68713.63+45499.14+975.33+862.86+1667.03+1155.52+55758.46+2020857</f>
        <v>2195798.9700000002</v>
      </c>
      <c r="P25" s="19">
        <f>405+68713.63+45499.18+1273.92+33543.75+1216.46+55759.35+2020857.11</f>
        <v>2227268.4</v>
      </c>
      <c r="Q25" s="30">
        <f>500+68713.63+45499.25+449.84+288.05+1667.03+1047.63+55761.21+2020857.11</f>
        <v>2194783.75</v>
      </c>
      <c r="R25" s="19">
        <f>20016+68713.63+45499.29+748.33+576.19+1667.03+1100.9+55762.15+2020857.11</f>
        <v>2214940.63</v>
      </c>
    </row>
    <row r="26" spans="1:19" ht="18" customHeight="1" x14ac:dyDescent="0.3">
      <c r="A26" s="8" t="s">
        <v>21</v>
      </c>
      <c r="B26" s="9" t="s">
        <v>40</v>
      </c>
      <c r="C26" s="9" t="s">
        <v>23</v>
      </c>
      <c r="D26" s="9" t="s">
        <v>13</v>
      </c>
      <c r="E26" s="10" t="s">
        <v>99</v>
      </c>
      <c r="F26" s="19">
        <v>3287560.21</v>
      </c>
      <c r="G26" s="19">
        <v>3287965.53</v>
      </c>
      <c r="H26" s="19">
        <v>3288384</v>
      </c>
      <c r="I26" s="19">
        <v>3288803</v>
      </c>
      <c r="J26" s="19">
        <v>2288803.34</v>
      </c>
      <c r="K26" s="19">
        <v>3288803.34</v>
      </c>
      <c r="L26" s="19">
        <v>3288803.34</v>
      </c>
      <c r="M26" s="19">
        <v>3288803.34</v>
      </c>
      <c r="N26" s="19">
        <v>3288803.34</v>
      </c>
      <c r="O26" s="19">
        <v>3288803.34</v>
      </c>
      <c r="P26" s="19">
        <v>3288803.34</v>
      </c>
      <c r="Q26" s="30">
        <v>3288803.34</v>
      </c>
      <c r="R26" s="19">
        <v>3289127.86</v>
      </c>
    </row>
    <row r="27" spans="1:19" ht="18" customHeight="1" x14ac:dyDescent="0.3">
      <c r="A27" s="8" t="s">
        <v>21</v>
      </c>
      <c r="B27" s="9" t="s">
        <v>41</v>
      </c>
      <c r="C27" s="9" t="s">
        <v>23</v>
      </c>
      <c r="D27" s="9" t="s">
        <v>13</v>
      </c>
      <c r="E27" s="10" t="s">
        <v>100</v>
      </c>
      <c r="F27" s="19">
        <v>2777953.74</v>
      </c>
      <c r="G27" s="19">
        <v>2558285.4900000002</v>
      </c>
      <c r="H27" s="19">
        <v>282025</v>
      </c>
      <c r="I27" s="19">
        <v>553667</v>
      </c>
      <c r="J27" s="19">
        <v>825257.08</v>
      </c>
      <c r="K27" s="19">
        <v>1096847.49</v>
      </c>
      <c r="L27" s="19">
        <v>1368437.9</v>
      </c>
      <c r="M27" s="19">
        <v>802265.81</v>
      </c>
      <c r="N27" s="19">
        <v>1073856.22</v>
      </c>
      <c r="O27" s="19">
        <v>1345446.63</v>
      </c>
      <c r="P27" s="19">
        <v>1617037.04</v>
      </c>
      <c r="Q27" s="30">
        <v>1888659.3</v>
      </c>
      <c r="R27" s="19">
        <v>2160249.71</v>
      </c>
    </row>
    <row r="28" spans="1:19" ht="18" customHeight="1" x14ac:dyDescent="0.3">
      <c r="A28" s="8">
        <v>400</v>
      </c>
      <c r="B28" s="9" t="s">
        <v>128</v>
      </c>
      <c r="C28" s="9" t="s">
        <v>23</v>
      </c>
      <c r="D28" s="9" t="s">
        <v>13</v>
      </c>
      <c r="E28" s="10" t="s">
        <v>133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58274.75</v>
      </c>
      <c r="Q28" s="30">
        <v>72680.95</v>
      </c>
      <c r="R28" s="19">
        <v>356181.27</v>
      </c>
    </row>
    <row r="29" spans="1:19" ht="18" customHeight="1" x14ac:dyDescent="0.3">
      <c r="A29" s="8">
        <v>400</v>
      </c>
      <c r="B29" s="9" t="s">
        <v>42</v>
      </c>
      <c r="C29" s="9" t="s">
        <v>23</v>
      </c>
      <c r="D29" s="9" t="s">
        <v>9</v>
      </c>
      <c r="E29" s="10" t="s">
        <v>119</v>
      </c>
      <c r="F29" s="19">
        <v>2373777.4</v>
      </c>
      <c r="G29" s="19">
        <v>1955128.96</v>
      </c>
      <c r="H29" s="19">
        <v>2122746</v>
      </c>
      <c r="I29" s="19">
        <v>2262459</v>
      </c>
      <c r="J29" s="19">
        <v>2059232.49</v>
      </c>
      <c r="K29" s="19">
        <v>2180174.7599999998</v>
      </c>
      <c r="L29" s="19">
        <f>2240953.9+246139.6</f>
        <v>2487093.5</v>
      </c>
      <c r="M29" s="19">
        <f>2240953.9+246139.6</f>
        <v>2487093.5</v>
      </c>
      <c r="N29" s="19">
        <f>2296101.39+332518.18</f>
        <v>2628619.5700000003</v>
      </c>
      <c r="O29" s="19">
        <f>2386457.11+366401.6</f>
        <v>2752858.71</v>
      </c>
      <c r="P29" s="19">
        <f>285740.4+2479848.8</f>
        <v>2765589.1999999997</v>
      </c>
      <c r="Q29" s="30">
        <f>2543810.17+421718.06</f>
        <v>2965528.23</v>
      </c>
      <c r="R29" s="19">
        <f>2544506.94+661655.39</f>
        <v>3206162.33</v>
      </c>
    </row>
    <row r="30" spans="1:19" ht="18" customHeight="1" x14ac:dyDescent="0.3">
      <c r="A30" s="8" t="s">
        <v>21</v>
      </c>
      <c r="B30" s="9" t="s">
        <v>43</v>
      </c>
      <c r="C30" s="9" t="s">
        <v>23</v>
      </c>
      <c r="D30" s="9" t="s">
        <v>13</v>
      </c>
      <c r="E30" s="10" t="s">
        <v>101</v>
      </c>
      <c r="F30" s="19">
        <v>486716.03</v>
      </c>
      <c r="G30" s="19">
        <v>486776.04</v>
      </c>
      <c r="H30" s="19">
        <v>486776</v>
      </c>
      <c r="I30" s="19">
        <v>486776</v>
      </c>
      <c r="J30" s="19">
        <v>486900.07</v>
      </c>
      <c r="K30" s="19">
        <v>486900.07</v>
      </c>
      <c r="L30" s="19">
        <v>486900.07</v>
      </c>
      <c r="M30" s="19">
        <v>486900.07</v>
      </c>
      <c r="N30" s="19">
        <v>486900.07</v>
      </c>
      <c r="O30" s="19">
        <v>486900.07</v>
      </c>
      <c r="P30" s="19">
        <v>486900.07</v>
      </c>
      <c r="Q30" s="30">
        <v>486928.08</v>
      </c>
      <c r="R30" s="19">
        <v>486928.08</v>
      </c>
    </row>
    <row r="31" spans="1:19" ht="18" customHeight="1" x14ac:dyDescent="0.3">
      <c r="A31" s="8">
        <v>400</v>
      </c>
      <c r="B31" s="9" t="s">
        <v>44</v>
      </c>
      <c r="C31" s="9" t="s">
        <v>23</v>
      </c>
      <c r="D31" s="9" t="s">
        <v>13</v>
      </c>
      <c r="E31" s="10" t="s">
        <v>102</v>
      </c>
      <c r="F31" s="19">
        <v>2192716.5499999998</v>
      </c>
      <c r="G31" s="19">
        <v>84949.54</v>
      </c>
      <c r="H31" s="19">
        <v>2358438</v>
      </c>
      <c r="I31" s="19">
        <v>2542818</v>
      </c>
      <c r="J31" s="19">
        <v>2644378.09</v>
      </c>
      <c r="K31" s="19">
        <v>2779886.09</v>
      </c>
      <c r="L31" s="19">
        <v>2859098.09</v>
      </c>
      <c r="M31" s="19">
        <v>2934030.09</v>
      </c>
      <c r="N31" s="19">
        <v>3112206.09</v>
      </c>
      <c r="O31" s="19">
        <v>3153786.09</v>
      </c>
      <c r="P31" s="19">
        <v>3204194.09</v>
      </c>
      <c r="Q31" s="30">
        <v>3016501.08</v>
      </c>
      <c r="R31" s="19">
        <v>3090833.08</v>
      </c>
    </row>
    <row r="32" spans="1:19" ht="18" customHeight="1" x14ac:dyDescent="0.3">
      <c r="A32" s="8"/>
      <c r="B32" s="9"/>
      <c r="C32" s="9" t="s">
        <v>23</v>
      </c>
      <c r="D32" s="9" t="s">
        <v>13</v>
      </c>
      <c r="E32" s="10" t="s">
        <v>45</v>
      </c>
      <c r="F32" s="19">
        <v>65219</v>
      </c>
      <c r="G32" s="19">
        <v>1219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30">
        <v>0</v>
      </c>
      <c r="R32" s="19">
        <v>0</v>
      </c>
    </row>
    <row r="33" spans="1:18" ht="18" customHeight="1" x14ac:dyDescent="0.3">
      <c r="A33" s="8" t="s">
        <v>21</v>
      </c>
      <c r="B33" s="9" t="s">
        <v>47</v>
      </c>
      <c r="C33" s="9" t="s">
        <v>23</v>
      </c>
      <c r="D33" s="9" t="s">
        <v>46</v>
      </c>
      <c r="E33" s="10" t="s">
        <v>120</v>
      </c>
      <c r="F33" s="19">
        <v>5447</v>
      </c>
      <c r="G33" s="19">
        <v>5447</v>
      </c>
      <c r="H33" s="19">
        <v>5447</v>
      </c>
      <c r="I33" s="19">
        <v>5447</v>
      </c>
      <c r="J33" s="19">
        <v>5447</v>
      </c>
      <c r="K33" s="19">
        <v>5447</v>
      </c>
      <c r="L33" s="19">
        <v>5447</v>
      </c>
      <c r="M33" s="19">
        <v>5447.58</v>
      </c>
      <c r="N33" s="19">
        <v>5447.62</v>
      </c>
      <c r="O33" s="30">
        <v>5447.94</v>
      </c>
      <c r="P33" s="30">
        <v>5448.44</v>
      </c>
      <c r="Q33" s="30">
        <v>5449.09</v>
      </c>
      <c r="R33" s="30">
        <v>5449.71</v>
      </c>
    </row>
    <row r="34" spans="1:18" ht="18" customHeight="1" x14ac:dyDescent="0.3">
      <c r="A34" s="8" t="s">
        <v>21</v>
      </c>
      <c r="B34" s="9" t="s">
        <v>48</v>
      </c>
      <c r="C34" s="9" t="s">
        <v>23</v>
      </c>
      <c r="D34" s="9" t="s">
        <v>13</v>
      </c>
      <c r="E34" s="10" t="s">
        <v>117</v>
      </c>
      <c r="F34" s="19">
        <v>215737.72</v>
      </c>
      <c r="G34" s="19">
        <v>215764.32</v>
      </c>
      <c r="H34" s="19">
        <v>215819</v>
      </c>
      <c r="I34" s="19">
        <v>215819</v>
      </c>
      <c r="J34" s="19">
        <v>215819</v>
      </c>
      <c r="K34" s="19">
        <v>215819</v>
      </c>
      <c r="L34" s="30">
        <v>215819</v>
      </c>
      <c r="M34" s="30">
        <v>215819.3</v>
      </c>
      <c r="N34" s="30">
        <v>215819.3</v>
      </c>
      <c r="O34" s="30">
        <v>215819.3</v>
      </c>
      <c r="P34" s="30">
        <v>215819.3</v>
      </c>
      <c r="Q34" s="30">
        <v>215819.3</v>
      </c>
      <c r="R34" s="30">
        <v>215863.81</v>
      </c>
    </row>
    <row r="35" spans="1:18" ht="18" customHeight="1" x14ac:dyDescent="0.3">
      <c r="A35" s="8">
        <v>600</v>
      </c>
      <c r="B35" s="9" t="s">
        <v>49</v>
      </c>
      <c r="C35" s="9" t="s">
        <v>50</v>
      </c>
      <c r="D35" s="9" t="s">
        <v>13</v>
      </c>
      <c r="E35" s="10" t="s">
        <v>103</v>
      </c>
      <c r="F35" s="19">
        <v>6961.83</v>
      </c>
      <c r="G35" s="19">
        <v>6961.83</v>
      </c>
      <c r="H35" s="19">
        <v>6962</v>
      </c>
      <c r="I35" s="19">
        <v>6962</v>
      </c>
      <c r="J35" s="19">
        <v>7072.18</v>
      </c>
      <c r="K35" s="19">
        <v>7072.18</v>
      </c>
      <c r="L35" s="19">
        <v>7072.53</v>
      </c>
      <c r="M35" s="19">
        <v>7072.65</v>
      </c>
      <c r="N35" s="19">
        <v>7072.77</v>
      </c>
      <c r="O35" s="19">
        <v>7072.77</v>
      </c>
      <c r="P35" s="19">
        <v>0</v>
      </c>
      <c r="Q35" s="30">
        <v>7073.12</v>
      </c>
      <c r="R35" s="19">
        <v>7073.24</v>
      </c>
    </row>
    <row r="36" spans="1:18" ht="18" customHeight="1" x14ac:dyDescent="0.3">
      <c r="A36" s="8">
        <v>603</v>
      </c>
      <c r="B36" s="9" t="s">
        <v>51</v>
      </c>
      <c r="C36" s="9" t="s">
        <v>50</v>
      </c>
      <c r="D36" s="9" t="s">
        <v>13</v>
      </c>
      <c r="E36" s="10" t="s">
        <v>104</v>
      </c>
      <c r="F36" s="19">
        <v>35792.1</v>
      </c>
      <c r="G36" s="19">
        <v>35792</v>
      </c>
      <c r="H36" s="19">
        <v>35792</v>
      </c>
      <c r="I36" s="19">
        <v>35792</v>
      </c>
      <c r="J36" s="19">
        <v>35792</v>
      </c>
      <c r="K36" s="19">
        <v>35792</v>
      </c>
      <c r="L36" s="19">
        <v>35792.1</v>
      </c>
      <c r="M36" s="19">
        <v>35792.1</v>
      </c>
      <c r="N36" s="19">
        <v>35792.1</v>
      </c>
      <c r="O36" s="19">
        <v>35792.1</v>
      </c>
      <c r="P36" s="19">
        <v>35792.1</v>
      </c>
      <c r="Q36" s="30">
        <v>35792.1</v>
      </c>
      <c r="R36" s="19">
        <v>35792.1</v>
      </c>
    </row>
    <row r="37" spans="1:18" ht="18" customHeight="1" x14ac:dyDescent="0.3">
      <c r="A37" s="8"/>
      <c r="B37" s="9" t="s">
        <v>51</v>
      </c>
      <c r="C37" s="9" t="s">
        <v>50</v>
      </c>
      <c r="D37" s="9" t="s">
        <v>84</v>
      </c>
      <c r="E37" s="10" t="s">
        <v>105</v>
      </c>
      <c r="F37" s="19">
        <v>188183</v>
      </c>
      <c r="G37" s="19">
        <v>188183</v>
      </c>
      <c r="H37" s="19">
        <v>188183</v>
      </c>
      <c r="I37" s="19">
        <v>188183</v>
      </c>
      <c r="J37" s="19">
        <v>188183</v>
      </c>
      <c r="K37" s="19">
        <v>188183</v>
      </c>
      <c r="L37" s="19">
        <v>188183</v>
      </c>
      <c r="M37" s="19">
        <v>188183</v>
      </c>
      <c r="N37" s="19">
        <v>188183</v>
      </c>
      <c r="O37" s="19">
        <v>188183</v>
      </c>
      <c r="P37" s="19">
        <v>188183</v>
      </c>
      <c r="Q37" s="30">
        <v>188183</v>
      </c>
      <c r="R37" s="19">
        <v>188183</v>
      </c>
    </row>
    <row r="38" spans="1:18" ht="18" customHeight="1" x14ac:dyDescent="0.3">
      <c r="A38" s="8">
        <v>605</v>
      </c>
      <c r="B38" s="9" t="s">
        <v>52</v>
      </c>
      <c r="C38" s="9" t="s">
        <v>50</v>
      </c>
      <c r="D38" s="9" t="s">
        <v>9</v>
      </c>
      <c r="E38" s="10" t="s">
        <v>106</v>
      </c>
      <c r="F38" s="19">
        <v>107</v>
      </c>
      <c r="G38" s="19">
        <v>107</v>
      </c>
      <c r="H38" s="19">
        <v>107</v>
      </c>
      <c r="I38" s="19">
        <v>107</v>
      </c>
      <c r="J38" s="30">
        <v>107</v>
      </c>
      <c r="K38" s="30">
        <v>107</v>
      </c>
      <c r="L38" s="30">
        <v>107</v>
      </c>
      <c r="M38" s="30">
        <v>107</v>
      </c>
      <c r="N38" s="30">
        <v>107</v>
      </c>
      <c r="O38" s="30">
        <v>107</v>
      </c>
      <c r="P38" s="30">
        <v>107</v>
      </c>
      <c r="Q38" s="30">
        <v>107</v>
      </c>
      <c r="R38" s="30">
        <v>107</v>
      </c>
    </row>
    <row r="39" spans="1:18" ht="18" customHeight="1" x14ac:dyDescent="0.3">
      <c r="A39" s="8">
        <v>101</v>
      </c>
      <c r="B39" s="9" t="s">
        <v>54</v>
      </c>
      <c r="C39" s="9" t="s">
        <v>8</v>
      </c>
      <c r="D39" s="9" t="s">
        <v>13</v>
      </c>
      <c r="E39" s="10" t="s">
        <v>107</v>
      </c>
      <c r="F39" s="19">
        <v>521645.74</v>
      </c>
      <c r="G39" s="19">
        <v>521645.74</v>
      </c>
      <c r="H39" s="19">
        <v>521646</v>
      </c>
      <c r="I39" s="19">
        <v>521312</v>
      </c>
      <c r="J39" s="19">
        <v>519758.26</v>
      </c>
      <c r="K39" s="19">
        <v>790415.57</v>
      </c>
      <c r="L39" s="19">
        <v>806324.56</v>
      </c>
      <c r="M39" s="19">
        <v>824491.39</v>
      </c>
      <c r="N39" s="19">
        <v>794061.39</v>
      </c>
      <c r="O39" s="19">
        <v>792321.98</v>
      </c>
      <c r="P39" s="19">
        <v>788932.73</v>
      </c>
      <c r="Q39" s="30">
        <v>789285.25</v>
      </c>
      <c r="R39" s="19">
        <v>789898.72</v>
      </c>
    </row>
    <row r="40" spans="1:18" ht="18" customHeight="1" x14ac:dyDescent="0.3">
      <c r="A40" s="8" t="s">
        <v>55</v>
      </c>
      <c r="B40" s="9" t="s">
        <v>56</v>
      </c>
      <c r="C40" s="9" t="s">
        <v>31</v>
      </c>
      <c r="D40" s="9" t="s">
        <v>13</v>
      </c>
      <c r="E40" s="10" t="s">
        <v>108</v>
      </c>
      <c r="F40" s="19">
        <v>140856</v>
      </c>
      <c r="G40" s="19">
        <v>140856</v>
      </c>
      <c r="H40" s="19">
        <v>140856</v>
      </c>
      <c r="I40" s="19">
        <v>140856</v>
      </c>
      <c r="J40" s="19">
        <v>140856</v>
      </c>
      <c r="K40" s="19">
        <v>140856</v>
      </c>
      <c r="L40" s="19">
        <v>140856</v>
      </c>
      <c r="M40" s="19">
        <v>140856</v>
      </c>
      <c r="N40" s="19">
        <v>140856</v>
      </c>
      <c r="O40" s="19">
        <v>140856</v>
      </c>
      <c r="P40" s="19">
        <v>140856</v>
      </c>
      <c r="Q40" s="30">
        <v>140856</v>
      </c>
      <c r="R40" s="19">
        <v>140856</v>
      </c>
    </row>
    <row r="41" spans="1:18" ht="18" customHeight="1" x14ac:dyDescent="0.3">
      <c r="A41" s="8" t="s">
        <v>11</v>
      </c>
      <c r="B41" s="9" t="s">
        <v>57</v>
      </c>
      <c r="C41" s="9" t="s">
        <v>8</v>
      </c>
      <c r="D41" s="9" t="s">
        <v>9</v>
      </c>
      <c r="E41" s="10" t="s">
        <v>109</v>
      </c>
      <c r="F41" s="19">
        <v>13564</v>
      </c>
      <c r="G41" s="19">
        <v>13566.28</v>
      </c>
      <c r="H41" s="19">
        <v>13568</v>
      </c>
      <c r="I41" s="19">
        <v>13568</v>
      </c>
      <c r="J41" s="19">
        <v>13568</v>
      </c>
      <c r="K41" s="19">
        <v>13568</v>
      </c>
      <c r="L41" s="19">
        <v>13569.93</v>
      </c>
      <c r="M41" s="19">
        <v>13571.74</v>
      </c>
      <c r="N41" s="19">
        <v>13571.74</v>
      </c>
      <c r="O41" s="19">
        <v>13571.74</v>
      </c>
      <c r="P41" s="19">
        <v>13573.52</v>
      </c>
      <c r="Q41" s="30">
        <v>13574.44</v>
      </c>
      <c r="R41" s="19">
        <v>12575.33</v>
      </c>
    </row>
    <row r="42" spans="1:18" ht="18" customHeight="1" x14ac:dyDescent="0.3">
      <c r="A42" s="8">
        <v>101</v>
      </c>
      <c r="B42" s="9" t="s">
        <v>58</v>
      </c>
      <c r="C42" s="9" t="s">
        <v>53</v>
      </c>
      <c r="D42" s="9" t="s">
        <v>13</v>
      </c>
      <c r="E42" s="10" t="s">
        <v>111</v>
      </c>
      <c r="F42" s="19">
        <v>1058965</v>
      </c>
      <c r="G42" s="19">
        <v>1058965</v>
      </c>
      <c r="H42" s="19">
        <v>1000183.75</v>
      </c>
      <c r="I42" s="19">
        <v>1001148</v>
      </c>
      <c r="J42" s="19">
        <v>1001148</v>
      </c>
      <c r="K42" s="30">
        <v>1001148</v>
      </c>
      <c r="L42" s="30">
        <v>1001148</v>
      </c>
      <c r="M42" s="30">
        <v>1014260.98</v>
      </c>
      <c r="N42" s="30">
        <v>1016162.87</v>
      </c>
      <c r="O42" s="30">
        <v>1017332.13</v>
      </c>
      <c r="P42" s="30">
        <v>1019193.18</v>
      </c>
      <c r="Q42" s="30">
        <v>1263942.01</v>
      </c>
      <c r="R42" s="30">
        <v>1263638.73</v>
      </c>
    </row>
    <row r="43" spans="1:18" ht="18" customHeight="1" x14ac:dyDescent="0.3">
      <c r="A43" s="8">
        <v>500</v>
      </c>
      <c r="B43" s="9" t="s">
        <v>110</v>
      </c>
      <c r="C43" s="9" t="s">
        <v>53</v>
      </c>
      <c r="D43" s="9" t="s">
        <v>13</v>
      </c>
      <c r="E43" s="10" t="s">
        <v>112</v>
      </c>
      <c r="F43" s="19">
        <v>133819</v>
      </c>
      <c r="G43" s="19">
        <v>133819</v>
      </c>
      <c r="H43" s="19">
        <v>133819</v>
      </c>
      <c r="I43" s="19">
        <v>133819</v>
      </c>
      <c r="J43" s="19">
        <v>133819</v>
      </c>
      <c r="K43" s="19">
        <v>133819</v>
      </c>
      <c r="L43" s="19">
        <v>133818.60999999999</v>
      </c>
      <c r="M43" s="19">
        <v>133818.60999999999</v>
      </c>
      <c r="N43" s="19">
        <v>133818.60999999999</v>
      </c>
      <c r="O43" s="19">
        <v>133818.60999999999</v>
      </c>
      <c r="P43" s="19">
        <v>233818.91</v>
      </c>
      <c r="Q43" s="30">
        <v>1574.43</v>
      </c>
      <c r="R43" s="19">
        <v>1574.43</v>
      </c>
    </row>
    <row r="44" spans="1:18" ht="18" customHeight="1" x14ac:dyDescent="0.3">
      <c r="A44" s="8">
        <v>503</v>
      </c>
      <c r="B44" s="9" t="s">
        <v>59</v>
      </c>
      <c r="C44" s="9" t="s">
        <v>53</v>
      </c>
      <c r="D44" s="9" t="s">
        <v>91</v>
      </c>
      <c r="E44" s="10" t="s">
        <v>60</v>
      </c>
      <c r="F44" s="19">
        <v>1811.32</v>
      </c>
      <c r="G44" s="19">
        <v>1811</v>
      </c>
      <c r="H44" s="19">
        <v>1811</v>
      </c>
      <c r="I44" s="19">
        <v>1811</v>
      </c>
      <c r="J44" s="19">
        <v>1811</v>
      </c>
      <c r="K44" s="19">
        <v>1811</v>
      </c>
      <c r="L44" s="19">
        <v>1811.33</v>
      </c>
      <c r="M44" s="19">
        <v>1811.33</v>
      </c>
      <c r="N44" s="19">
        <v>1811.33</v>
      </c>
      <c r="O44" s="19">
        <v>1811.33</v>
      </c>
      <c r="P44" s="19">
        <v>1811.33</v>
      </c>
      <c r="Q44" s="30">
        <v>1811.33</v>
      </c>
      <c r="R44" s="19">
        <v>1811.34</v>
      </c>
    </row>
    <row r="45" spans="1:18" ht="18" customHeight="1" x14ac:dyDescent="0.3">
      <c r="A45" s="8">
        <v>504</v>
      </c>
      <c r="B45" s="9" t="s">
        <v>61</v>
      </c>
      <c r="C45" s="9" t="s">
        <v>53</v>
      </c>
      <c r="D45" s="9" t="s">
        <v>92</v>
      </c>
      <c r="E45" s="10" t="s">
        <v>62</v>
      </c>
      <c r="F45" s="19">
        <v>1619.76</v>
      </c>
      <c r="G45" s="19">
        <v>1620</v>
      </c>
      <c r="H45" s="19">
        <v>1620</v>
      </c>
      <c r="I45" s="19">
        <v>1620</v>
      </c>
      <c r="J45" s="19">
        <v>1620</v>
      </c>
      <c r="K45" s="19">
        <v>1620</v>
      </c>
      <c r="L45" s="19">
        <v>1619.77</v>
      </c>
      <c r="M45" s="19">
        <v>1619.77</v>
      </c>
      <c r="N45" s="19">
        <v>1619.77</v>
      </c>
      <c r="O45" s="19">
        <v>1619.77</v>
      </c>
      <c r="P45" s="19">
        <v>1619.78</v>
      </c>
      <c r="Q45" s="30">
        <v>1619.78</v>
      </c>
      <c r="R45" s="19">
        <v>1619.78</v>
      </c>
    </row>
    <row r="46" spans="1:18" ht="18" customHeight="1" x14ac:dyDescent="0.3">
      <c r="A46" s="8">
        <v>505</v>
      </c>
      <c r="B46" s="9" t="s">
        <v>63</v>
      </c>
      <c r="C46" s="9" t="s">
        <v>53</v>
      </c>
      <c r="D46" s="9" t="s">
        <v>93</v>
      </c>
      <c r="E46" s="10" t="s">
        <v>64</v>
      </c>
      <c r="F46" s="19">
        <v>11241.78</v>
      </c>
      <c r="G46" s="19">
        <v>11242</v>
      </c>
      <c r="H46" s="19">
        <v>11242</v>
      </c>
      <c r="I46" s="19">
        <v>11242</v>
      </c>
      <c r="J46" s="19">
        <v>11242</v>
      </c>
      <c r="K46" s="19">
        <v>11242</v>
      </c>
      <c r="L46" s="19">
        <v>11241.84</v>
      </c>
      <c r="M46" s="19">
        <v>11241.85</v>
      </c>
      <c r="N46" s="19">
        <v>11241.85</v>
      </c>
      <c r="O46" s="19">
        <v>11241.85</v>
      </c>
      <c r="P46" s="19">
        <v>11241.87</v>
      </c>
      <c r="Q46" s="30">
        <v>11241.87</v>
      </c>
      <c r="R46" s="19">
        <v>11241.9</v>
      </c>
    </row>
    <row r="47" spans="1:18" ht="18" customHeight="1" x14ac:dyDescent="0.3">
      <c r="A47" s="8">
        <v>506</v>
      </c>
      <c r="B47" s="9" t="s">
        <v>65</v>
      </c>
      <c r="C47" s="9" t="s">
        <v>53</v>
      </c>
      <c r="D47" s="9" t="s">
        <v>118</v>
      </c>
      <c r="E47" s="10" t="s">
        <v>66</v>
      </c>
      <c r="F47" s="19">
        <v>628.41999999999996</v>
      </c>
      <c r="G47" s="19">
        <v>628</v>
      </c>
      <c r="H47" s="19">
        <v>628</v>
      </c>
      <c r="I47" s="19">
        <v>628</v>
      </c>
      <c r="J47" s="19">
        <v>628</v>
      </c>
      <c r="K47" s="19">
        <v>628</v>
      </c>
      <c r="L47" s="19">
        <v>628.41999999999996</v>
      </c>
      <c r="M47" s="19">
        <v>628.41999999999996</v>
      </c>
      <c r="N47" s="19">
        <v>628.41999999999996</v>
      </c>
      <c r="O47" s="19">
        <v>628.41999999999996</v>
      </c>
      <c r="P47" s="19">
        <v>628.41999999999996</v>
      </c>
      <c r="Q47" s="30">
        <v>628.41999999999996</v>
      </c>
      <c r="R47" s="19">
        <v>628.41999999999996</v>
      </c>
    </row>
    <row r="48" spans="1:18" ht="18" customHeight="1" x14ac:dyDescent="0.3">
      <c r="A48" s="8">
        <v>507</v>
      </c>
      <c r="B48" s="9" t="s">
        <v>67</v>
      </c>
      <c r="C48" s="9" t="s">
        <v>53</v>
      </c>
      <c r="D48" s="9" t="s">
        <v>94</v>
      </c>
      <c r="E48" s="10" t="s">
        <v>68</v>
      </c>
      <c r="F48" s="19">
        <v>28087.49</v>
      </c>
      <c r="G48" s="19">
        <v>28087</v>
      </c>
      <c r="H48" s="19">
        <v>28087</v>
      </c>
      <c r="I48" s="19">
        <v>28087</v>
      </c>
      <c r="J48" s="19">
        <v>28087</v>
      </c>
      <c r="K48" s="19">
        <v>28087</v>
      </c>
      <c r="L48" s="19">
        <v>28087.63</v>
      </c>
      <c r="M48" s="19">
        <v>28087.65</v>
      </c>
      <c r="N48" s="19">
        <v>28087.68</v>
      </c>
      <c r="O48" s="19">
        <v>28087.68</v>
      </c>
      <c r="P48" s="19">
        <v>28087.7</v>
      </c>
      <c r="Q48" s="30">
        <v>28087.75</v>
      </c>
      <c r="R48" s="19">
        <v>28087.77</v>
      </c>
    </row>
    <row r="49" spans="1:19" ht="18" customHeight="1" thickBot="1" x14ac:dyDescent="0.35">
      <c r="A49" s="15"/>
      <c r="B49" s="16"/>
      <c r="C49" s="16"/>
      <c r="D49" s="16"/>
      <c r="E49" s="6" t="s">
        <v>83</v>
      </c>
      <c r="F49" s="28">
        <f t="shared" ref="F49:O49" si="11">SUM(F16:F48)</f>
        <v>21211938.469999999</v>
      </c>
      <c r="G49" s="28">
        <f t="shared" si="11"/>
        <v>21139454.819999997</v>
      </c>
      <c r="H49" s="28">
        <f t="shared" si="11"/>
        <v>19363670.75</v>
      </c>
      <c r="I49" s="28">
        <f t="shared" si="11"/>
        <v>19727514</v>
      </c>
      <c r="J49" s="28">
        <f t="shared" si="11"/>
        <v>20062756.390000004</v>
      </c>
      <c r="K49" s="28">
        <f t="shared" si="11"/>
        <v>20167836.600000001</v>
      </c>
      <c r="L49" s="28">
        <f t="shared" si="11"/>
        <v>22468394.539999999</v>
      </c>
      <c r="M49" s="28">
        <f t="shared" si="11"/>
        <v>23882701.289999995</v>
      </c>
      <c r="N49" s="28">
        <f t="shared" si="11"/>
        <v>23939104.210000005</v>
      </c>
      <c r="O49" s="28">
        <f t="shared" si="11"/>
        <v>24527959.140000004</v>
      </c>
      <c r="P49" s="28">
        <f t="shared" ref="P49:R49" si="12">SUM(P16:P48)</f>
        <v>24594080.890000004</v>
      </c>
      <c r="Q49" s="48">
        <f t="shared" ref="Q49" si="13">SUM(Q16:Q48)</f>
        <v>23814235.760000005</v>
      </c>
      <c r="R49" s="28">
        <f t="shared" si="12"/>
        <v>27537592.719999995</v>
      </c>
    </row>
    <row r="50" spans="1:19" ht="19.5" thickTop="1" x14ac:dyDescent="0.3">
      <c r="A50" s="15"/>
      <c r="B50" s="16"/>
      <c r="C50" s="16"/>
      <c r="D50" s="16"/>
      <c r="E50" s="3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51"/>
      <c r="R50" s="17"/>
    </row>
    <row r="51" spans="1:19" ht="19.5" thickBot="1" x14ac:dyDescent="0.35">
      <c r="A51" s="11" t="s">
        <v>1</v>
      </c>
      <c r="B51" s="12"/>
      <c r="C51" s="12"/>
      <c r="D51" s="12"/>
      <c r="E51" s="33" t="s">
        <v>69</v>
      </c>
      <c r="F51" s="28">
        <f t="shared" ref="F51:O51" si="14">F7+F49</f>
        <v>36969389.969999999</v>
      </c>
      <c r="G51" s="28">
        <f t="shared" si="14"/>
        <v>36839757.479999997</v>
      </c>
      <c r="H51" s="28">
        <f t="shared" si="14"/>
        <v>31994351.75</v>
      </c>
      <c r="I51" s="28">
        <f t="shared" si="14"/>
        <v>33463603</v>
      </c>
      <c r="J51" s="28">
        <f t="shared" si="14"/>
        <v>32791060.840000004</v>
      </c>
      <c r="K51" s="28">
        <f t="shared" si="14"/>
        <v>33552164.970000003</v>
      </c>
      <c r="L51" s="28">
        <f t="shared" si="14"/>
        <v>31335572.280000001</v>
      </c>
      <c r="M51" s="28">
        <f t="shared" si="14"/>
        <v>32102128.859999996</v>
      </c>
      <c r="N51" s="28">
        <f t="shared" si="14"/>
        <v>30909251.380000003</v>
      </c>
      <c r="O51" s="28">
        <f t="shared" si="14"/>
        <v>29501032.460000005</v>
      </c>
      <c r="P51" s="28">
        <f t="shared" ref="P51:R51" si="15">P7+P49</f>
        <v>30879418.110000003</v>
      </c>
      <c r="Q51" s="48">
        <f t="shared" ref="Q51" si="16">Q7+Q49</f>
        <v>28144124.490000006</v>
      </c>
      <c r="R51" s="28">
        <f t="shared" si="15"/>
        <v>34129997.879999995</v>
      </c>
    </row>
    <row r="52" spans="1:19" ht="19.5" thickTop="1" x14ac:dyDescent="0.3">
      <c r="A52" s="11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52"/>
      <c r="R52" s="11"/>
    </row>
    <row r="53" spans="1:19" ht="23.25" x14ac:dyDescent="0.35">
      <c r="A53" s="60" t="s">
        <v>130</v>
      </c>
      <c r="B53" s="60"/>
      <c r="C53" s="60"/>
      <c r="D53" s="60"/>
      <c r="E53" s="60"/>
      <c r="F53" s="11"/>
      <c r="G53" s="11"/>
      <c r="H53" s="5"/>
      <c r="I53" s="5"/>
      <c r="J53" s="5"/>
      <c r="K53" s="5"/>
      <c r="L53" s="5"/>
      <c r="M53" s="5"/>
      <c r="N53" s="5"/>
      <c r="O53" s="5"/>
      <c r="P53" s="5"/>
      <c r="Q53" s="53"/>
      <c r="R53" s="5"/>
    </row>
    <row r="54" spans="1:19" ht="18.75" x14ac:dyDescent="0.3">
      <c r="A54" s="3"/>
      <c r="B54" s="4"/>
      <c r="C54" s="4"/>
      <c r="D54" s="4"/>
      <c r="E54" s="3"/>
      <c r="F54" s="5">
        <v>42155</v>
      </c>
      <c r="G54" s="5">
        <v>42185</v>
      </c>
      <c r="H54" s="5"/>
      <c r="I54" s="5"/>
      <c r="J54" s="5"/>
      <c r="K54" s="5"/>
      <c r="L54" s="5"/>
      <c r="M54" s="5"/>
      <c r="N54" s="5"/>
      <c r="O54" s="5"/>
      <c r="P54" s="5"/>
      <c r="Q54" s="53"/>
      <c r="R54" s="5"/>
    </row>
    <row r="55" spans="1:19" ht="18.75" x14ac:dyDescent="0.3">
      <c r="A55" s="13" t="s">
        <v>2</v>
      </c>
      <c r="B55" s="7" t="s">
        <v>70</v>
      </c>
      <c r="C55" s="7" t="s">
        <v>4</v>
      </c>
      <c r="D55" s="7"/>
      <c r="E55" s="6" t="s">
        <v>6</v>
      </c>
      <c r="F55" s="22" t="s">
        <v>7</v>
      </c>
      <c r="G55" s="22" t="s">
        <v>7</v>
      </c>
      <c r="H55" s="23"/>
      <c r="I55" s="23"/>
      <c r="J55" s="23"/>
      <c r="K55" s="23"/>
      <c r="L55" s="23"/>
      <c r="M55" s="23"/>
      <c r="N55" s="23"/>
      <c r="O55" s="23"/>
      <c r="P55" s="23"/>
      <c r="Q55" s="31"/>
      <c r="R55" s="23"/>
    </row>
    <row r="56" spans="1:19" ht="18.75" x14ac:dyDescent="0.3">
      <c r="A56" s="8" t="s">
        <v>31</v>
      </c>
      <c r="B56" s="9" t="s">
        <v>34</v>
      </c>
      <c r="C56" s="9" t="s">
        <v>31</v>
      </c>
      <c r="D56" s="9"/>
      <c r="E56" s="10" t="s">
        <v>71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31">
        <v>0</v>
      </c>
      <c r="R56" s="23">
        <v>0</v>
      </c>
    </row>
    <row r="57" spans="1:19" ht="18.75" x14ac:dyDescent="0.3">
      <c r="A57" s="8" t="s">
        <v>24</v>
      </c>
      <c r="B57" s="9" t="s">
        <v>72</v>
      </c>
      <c r="C57" s="9" t="s">
        <v>26</v>
      </c>
      <c r="D57" s="9"/>
      <c r="E57" s="10" t="s">
        <v>73</v>
      </c>
      <c r="F57" s="23">
        <v>1623313.35</v>
      </c>
      <c r="G57" s="23">
        <v>749363.82</v>
      </c>
      <c r="H57" s="23">
        <v>1263374</v>
      </c>
      <c r="I57" s="23">
        <v>2255693</v>
      </c>
      <c r="J57" s="23">
        <v>979126.91</v>
      </c>
      <c r="K57" s="23">
        <v>2051453.65</v>
      </c>
      <c r="L57" s="23">
        <v>2755065.72</v>
      </c>
      <c r="M57" s="23">
        <f>3737899.35-2800000</f>
        <v>937899.35000000009</v>
      </c>
      <c r="N57" s="23">
        <v>1197870.8500000001</v>
      </c>
      <c r="O57" s="23">
        <f>1815622.38-700000</f>
        <v>1115622.3799999999</v>
      </c>
      <c r="P57" s="23">
        <f>2397093.64-1500000</f>
        <v>897093.64000000013</v>
      </c>
      <c r="Q57" s="31">
        <v>3030461.89</v>
      </c>
      <c r="R57" s="23">
        <f>3332719.66</f>
        <v>3332719.66</v>
      </c>
      <c r="S57" s="27"/>
    </row>
    <row r="58" spans="1:19" ht="18.75" x14ac:dyDescent="0.3">
      <c r="A58" s="8">
        <v>230</v>
      </c>
      <c r="B58" s="9" t="s">
        <v>88</v>
      </c>
      <c r="C58" s="9" t="s">
        <v>80</v>
      </c>
      <c r="D58" s="9"/>
      <c r="E58" s="10" t="s">
        <v>81</v>
      </c>
      <c r="F58" s="23">
        <v>182832.66</v>
      </c>
      <c r="G58" s="23">
        <v>90933.38</v>
      </c>
      <c r="H58" s="23">
        <v>83759</v>
      </c>
      <c r="I58" s="23">
        <v>49967</v>
      </c>
      <c r="J58" s="23">
        <v>0</v>
      </c>
      <c r="K58" s="23">
        <v>12521.23</v>
      </c>
      <c r="L58" s="23">
        <v>0</v>
      </c>
      <c r="M58" s="23">
        <v>47812.45</v>
      </c>
      <c r="N58" s="23">
        <v>91838.76</v>
      </c>
      <c r="O58" s="23">
        <v>160059.06</v>
      </c>
      <c r="P58" s="23">
        <v>87602.32</v>
      </c>
      <c r="Q58" s="31">
        <v>92107.23</v>
      </c>
      <c r="R58" s="23">
        <v>122759.75</v>
      </c>
      <c r="S58" s="3"/>
    </row>
    <row r="59" spans="1:19" ht="18.75" x14ac:dyDescent="0.3">
      <c r="A59" s="8">
        <v>264</v>
      </c>
      <c r="B59" s="9" t="s">
        <v>16</v>
      </c>
      <c r="C59" s="9" t="s">
        <v>87</v>
      </c>
      <c r="D59" s="9"/>
      <c r="E59" s="10" t="s">
        <v>87</v>
      </c>
      <c r="F59" s="23">
        <v>0</v>
      </c>
      <c r="G59" s="23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f>-391702.35+391702.35</f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</row>
    <row r="60" spans="1:19" ht="18.75" x14ac:dyDescent="0.3">
      <c r="A60" s="8" t="s">
        <v>37</v>
      </c>
      <c r="B60" s="9" t="s">
        <v>74</v>
      </c>
      <c r="C60" s="9" t="s">
        <v>39</v>
      </c>
      <c r="D60" s="9"/>
      <c r="E60" s="10" t="s">
        <v>75</v>
      </c>
      <c r="F60" s="23">
        <v>691433.63</v>
      </c>
      <c r="G60" s="23">
        <v>740397.2</v>
      </c>
      <c r="H60" s="23">
        <v>625884</v>
      </c>
      <c r="I60" s="23">
        <v>641609</v>
      </c>
      <c r="J60" s="23">
        <v>328285.61</v>
      </c>
      <c r="K60" s="23">
        <v>519202.64</v>
      </c>
      <c r="L60" s="23">
        <v>401171.4</v>
      </c>
      <c r="M60" s="23">
        <v>497793.9</v>
      </c>
      <c r="N60" s="23">
        <v>446377.08</v>
      </c>
      <c r="O60" s="23">
        <v>457438.24</v>
      </c>
      <c r="P60" s="23">
        <v>457330.28</v>
      </c>
      <c r="Q60" s="31">
        <v>504104.75</v>
      </c>
      <c r="R60" s="23">
        <v>306074.95</v>
      </c>
    </row>
    <row r="61" spans="1:19" ht="18.75" x14ac:dyDescent="0.3">
      <c r="A61" s="8" t="s">
        <v>21</v>
      </c>
      <c r="B61" s="9" t="s">
        <v>76</v>
      </c>
      <c r="C61" s="9" t="s">
        <v>23</v>
      </c>
      <c r="D61" s="9"/>
      <c r="E61" s="10" t="s">
        <v>77</v>
      </c>
      <c r="F61" s="23">
        <v>1030291.01</v>
      </c>
      <c r="G61" s="23">
        <v>0</v>
      </c>
      <c r="H61" s="23">
        <v>0</v>
      </c>
      <c r="I61" s="23">
        <v>0</v>
      </c>
      <c r="J61" s="23">
        <v>1115588.98</v>
      </c>
      <c r="K61" s="23">
        <v>0</v>
      </c>
      <c r="L61" s="23">
        <v>937976.74</v>
      </c>
      <c r="M61" s="23">
        <f>192390.74-192390.74</f>
        <v>0</v>
      </c>
      <c r="N61" s="23">
        <v>0</v>
      </c>
      <c r="O61" s="23">
        <v>503251</v>
      </c>
      <c r="P61" s="23">
        <v>0</v>
      </c>
      <c r="Q61" s="31">
        <v>845199.28</v>
      </c>
      <c r="R61" s="23">
        <v>0</v>
      </c>
    </row>
    <row r="62" spans="1:19" ht="18.75" x14ac:dyDescent="0.3">
      <c r="A62" s="35">
        <v>245460480</v>
      </c>
      <c r="B62" s="9" t="s">
        <v>16</v>
      </c>
      <c r="C62" s="9" t="s">
        <v>85</v>
      </c>
      <c r="D62" s="9"/>
      <c r="E62" s="10" t="s">
        <v>86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64866.81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</row>
    <row r="63" spans="1:19" ht="18.75" x14ac:dyDescent="0.3">
      <c r="A63" s="8">
        <v>483</v>
      </c>
      <c r="B63" s="9" t="s">
        <v>113</v>
      </c>
      <c r="C63" s="9" t="s">
        <v>20</v>
      </c>
      <c r="D63" s="9"/>
      <c r="E63" s="10" t="s">
        <v>131</v>
      </c>
      <c r="F63" s="23">
        <v>0</v>
      </c>
      <c r="G63" s="23">
        <v>0</v>
      </c>
      <c r="H63" s="23">
        <v>455177</v>
      </c>
      <c r="I63" s="23">
        <v>402309</v>
      </c>
      <c r="J63" s="23">
        <v>413988.61</v>
      </c>
      <c r="K63" s="23">
        <v>550309.86</v>
      </c>
      <c r="L63" s="23">
        <v>803362</v>
      </c>
      <c r="M63" s="23">
        <v>452105.86</v>
      </c>
      <c r="N63" s="23">
        <v>398446.66</v>
      </c>
      <c r="O63" s="23">
        <v>489182.38</v>
      </c>
      <c r="P63" s="23">
        <v>518666.84</v>
      </c>
      <c r="Q63" s="31">
        <v>381130.44</v>
      </c>
      <c r="R63" s="23">
        <v>146346.59</v>
      </c>
      <c r="S63" s="3"/>
    </row>
    <row r="64" spans="1:19" ht="18.75" x14ac:dyDescent="0.3">
      <c r="A64" s="8">
        <v>603</v>
      </c>
      <c r="B64" s="9"/>
      <c r="C64" s="9" t="s">
        <v>50</v>
      </c>
      <c r="D64" s="9"/>
      <c r="E64" s="10" t="s">
        <v>50</v>
      </c>
      <c r="F64" s="23">
        <v>185764.06</v>
      </c>
      <c r="G64" s="23">
        <v>227564.01</v>
      </c>
      <c r="H64" s="23">
        <v>173700</v>
      </c>
      <c r="I64" s="23">
        <v>173700</v>
      </c>
      <c r="J64" s="23">
        <v>205330.65</v>
      </c>
      <c r="K64" s="23">
        <v>211500.36</v>
      </c>
      <c r="L64" s="23">
        <v>240108.73</v>
      </c>
      <c r="M64" s="23">
        <v>264666.7</v>
      </c>
      <c r="N64" s="23">
        <v>286254.23</v>
      </c>
      <c r="O64" s="23">
        <v>339624.13</v>
      </c>
      <c r="P64" s="23">
        <f>339624.13-359</f>
        <v>339265.13</v>
      </c>
      <c r="Q64" s="31">
        <v>99375.61</v>
      </c>
      <c r="R64" s="23">
        <v>72332.509999999995</v>
      </c>
      <c r="S64" s="3" t="s">
        <v>1</v>
      </c>
    </row>
    <row r="65" spans="1:18" ht="19.5" thickBot="1" x14ac:dyDescent="0.35">
      <c r="A65" s="8"/>
      <c r="B65" s="9"/>
      <c r="C65" s="9"/>
      <c r="D65" s="9"/>
      <c r="E65" s="6" t="s">
        <v>78</v>
      </c>
      <c r="F65" s="23">
        <v>0</v>
      </c>
      <c r="G65" s="23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54">
        <v>0</v>
      </c>
      <c r="R65" s="24">
        <v>0</v>
      </c>
    </row>
    <row r="66" spans="1:18" ht="20.25" thickTop="1" thickBot="1" x14ac:dyDescent="0.35">
      <c r="A66" s="11" t="s">
        <v>79</v>
      </c>
      <c r="B66" s="12"/>
      <c r="C66" s="12"/>
      <c r="D66" s="12"/>
      <c r="E66" s="6" t="s">
        <v>69</v>
      </c>
      <c r="F66" s="24">
        <f t="shared" ref="F66" si="17">SUM(F56:F65)</f>
        <v>3713634.7100000004</v>
      </c>
      <c r="G66" s="24">
        <f t="shared" ref="G66:I66" si="18">SUM(G56:G65)</f>
        <v>1808258.41</v>
      </c>
      <c r="H66" s="24">
        <f t="shared" si="18"/>
        <v>2601894</v>
      </c>
      <c r="I66" s="24">
        <f t="shared" si="18"/>
        <v>3523278</v>
      </c>
      <c r="J66" s="24">
        <f t="shared" ref="J66:K66" si="19">SUM(J56:J65)</f>
        <v>3042320.76</v>
      </c>
      <c r="K66" s="24">
        <f t="shared" si="19"/>
        <v>3344987.7399999998</v>
      </c>
      <c r="L66" s="24">
        <f t="shared" ref="L66:M66" si="20">SUM(L56:L65)</f>
        <v>5202551.4000000004</v>
      </c>
      <c r="M66" s="24">
        <f t="shared" si="20"/>
        <v>2200278.2600000002</v>
      </c>
      <c r="N66" s="24">
        <f t="shared" ref="N66" si="21">SUM(N56:N65)</f>
        <v>2420787.58</v>
      </c>
      <c r="O66" s="24">
        <f t="shared" ref="O66:P66" si="22">SUM(O56:O65)</f>
        <v>3065177.1899999995</v>
      </c>
      <c r="P66" s="24">
        <f t="shared" si="22"/>
        <v>2299958.2100000004</v>
      </c>
      <c r="Q66" s="54">
        <f t="shared" ref="Q66" si="23">SUM(Q56:Q65)</f>
        <v>4952379.2000000011</v>
      </c>
      <c r="R66" s="24">
        <f t="shared" ref="R66" si="24">SUM(R56:R65)</f>
        <v>3980233.46</v>
      </c>
    </row>
    <row r="67" spans="1:18" ht="15.75" thickTop="1" x14ac:dyDescent="0.25"/>
    <row r="68" spans="1:18" s="3" customFormat="1" ht="15" customHeight="1" x14ac:dyDescent="0.3">
      <c r="B68" s="43"/>
      <c r="C68" s="26"/>
      <c r="D68" s="26"/>
      <c r="E68" s="26"/>
      <c r="I68" s="26"/>
      <c r="J68" s="26"/>
      <c r="K68" s="26"/>
      <c r="L68" s="26"/>
      <c r="M68" s="26"/>
      <c r="N68" s="26"/>
      <c r="O68" s="26"/>
      <c r="P68" s="26"/>
      <c r="Q68" s="55"/>
      <c r="R68" s="26"/>
    </row>
    <row r="69" spans="1:18" s="39" customFormat="1" ht="18.75" x14ac:dyDescent="0.3">
      <c r="A69" s="39" t="s">
        <v>122</v>
      </c>
      <c r="B69" s="41" t="s">
        <v>129</v>
      </c>
      <c r="C69" s="41"/>
      <c r="D69" s="41"/>
      <c r="E69" s="42"/>
      <c r="I69" s="40"/>
      <c r="J69" s="40"/>
      <c r="K69" s="40"/>
      <c r="L69" s="40"/>
      <c r="M69" s="40"/>
      <c r="N69" s="40"/>
      <c r="O69" s="40"/>
      <c r="P69" s="40"/>
      <c r="Q69" s="56"/>
      <c r="R69" s="40"/>
    </row>
    <row r="70" spans="1:18" ht="15" customHeight="1" x14ac:dyDescent="0.35">
      <c r="B70" s="25"/>
      <c r="C70" s="26"/>
      <c r="D70" s="26"/>
      <c r="E70" s="26"/>
    </row>
    <row r="71" spans="1:18" ht="15" customHeight="1" x14ac:dyDescent="0.3">
      <c r="A71" s="39"/>
      <c r="B71" s="44"/>
      <c r="C71" s="26"/>
      <c r="D71" s="26"/>
      <c r="E71" s="26"/>
    </row>
    <row r="72" spans="1:18" ht="15" customHeight="1" x14ac:dyDescent="0.35">
      <c r="B72" s="25"/>
      <c r="C72" s="26"/>
      <c r="D72" s="26"/>
      <c r="E72" s="26"/>
    </row>
    <row r="73" spans="1:18" ht="21" x14ac:dyDescent="0.35">
      <c r="B73" s="25"/>
      <c r="C73" s="26"/>
    </row>
    <row r="74" spans="1:18" ht="18.75" x14ac:dyDescent="0.3">
      <c r="C74" s="26"/>
    </row>
    <row r="75" spans="1:18" ht="18.75" x14ac:dyDescent="0.3">
      <c r="C75" s="26"/>
    </row>
  </sheetData>
  <mergeCells count="3">
    <mergeCell ref="A1:E1"/>
    <mergeCell ref="A2:E2"/>
    <mergeCell ref="A53:E53"/>
  </mergeCells>
  <pageMargins left="0.7" right="0.7" top="0.25" bottom="0.5" header="0.3" footer="0.3"/>
  <pageSetup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2016-05-06T16:06:26Z</cp:lastPrinted>
  <dcterms:created xsi:type="dcterms:W3CDTF">2014-10-16T13:30:14Z</dcterms:created>
  <dcterms:modified xsi:type="dcterms:W3CDTF">2017-02-01T18:55:54Z</dcterms:modified>
</cp:coreProperties>
</file>